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V-SS\ORGANS\MEDICOMUT\Nationaal akkoord 2020\"/>
    </mc:Choice>
  </mc:AlternateContent>
  <bookViews>
    <workbookView xWindow="0" yWindow="0" windowWidth="28800" windowHeight="12300" activeTab="1"/>
  </bookViews>
  <sheets>
    <sheet name="NL" sheetId="35" r:id="rId1"/>
    <sheet name="FR" sheetId="36" r:id="rId2"/>
  </sheets>
  <externalReferences>
    <externalReference r:id="rId3"/>
  </externalReferences>
  <definedNames>
    <definedName name="_xlnm._FilterDatabase" localSheetId="1" hidden="1">'[1]Variant 1'!#REF!</definedName>
    <definedName name="_xlnm._FilterDatabase" localSheetId="0" hidden="1">NL!#REF!</definedName>
    <definedName name="forfait" localSheetId="1" hidden="1">{#N/A,#N/A,FALSE,"BCMN";#N/A,#N/A,FALSE,"SU"}</definedName>
    <definedName name="forfait" hidden="1">{#N/A,#N/A,FALSE,"BCMN";#N/A,#N/A,FALSE,"SU"}</definedName>
    <definedName name="hyu" localSheetId="1" hidden="1">{#N/A,#N/A,FALSE,"BCMN";#N/A,#N/A,FALSE,"SU"}</definedName>
    <definedName name="hyu" hidden="1">{#N/A,#N/A,FALSE,"BCMN";#N/A,#N/A,FALSE,"SU"}</definedName>
    <definedName name="standaard" localSheetId="1" hidden="1">{#N/A,#N/A,FALSE,"BCMN";#N/A,#N/A,FALSE,"SU"}</definedName>
    <definedName name="standaard" hidden="1">{#N/A,#N/A,FALSE,"BCMN";#N/A,#N/A,FALSE,"SU"}</definedName>
    <definedName name="wrn.Print._.tabellen." localSheetId="1" hidden="1">{#N/A,#N/A,FALSE,"BCMN";#N/A,#N/A,FALSE,"SU"}</definedName>
    <definedName name="wrn.Print._.tabellen." hidden="1">{#N/A,#N/A,FALSE,"BCMN";#N/A,#N/A,FALSE,"SU"}</definedName>
    <definedName name="_xlnm.Print_Area" localSheetId="1">FR!$A$1:$D$97</definedName>
    <definedName name="_xlnm.Print_Area" localSheetId="0">NL!$A$1:$D$91</definedName>
  </definedNames>
  <calcPr calcId="162913"/>
</workbook>
</file>

<file path=xl/calcChain.xml><?xml version="1.0" encoding="utf-8"?>
<calcChain xmlns="http://schemas.openxmlformats.org/spreadsheetml/2006/main">
  <c r="D79" i="36" l="1"/>
  <c r="C22" i="36"/>
  <c r="D10" i="36" l="1"/>
  <c r="C10" i="36" s="1"/>
  <c r="D12" i="36"/>
  <c r="C12" i="36" s="1"/>
  <c r="D18" i="36"/>
  <c r="C19" i="36"/>
  <c r="C28" i="36"/>
  <c r="C31" i="36"/>
  <c r="C34" i="36"/>
  <c r="C39" i="36"/>
  <c r="C41" i="36"/>
  <c r="C43" i="36"/>
  <c r="D49" i="36"/>
  <c r="D48" i="36" s="1"/>
  <c r="C51" i="36"/>
  <c r="C52" i="36"/>
  <c r="C53" i="36"/>
  <c r="C54" i="36"/>
  <c r="C55" i="36"/>
  <c r="C56" i="36"/>
  <c r="C57" i="36"/>
  <c r="C58" i="36"/>
  <c r="D60" i="36"/>
  <c r="C61" i="36"/>
  <c r="C62" i="36"/>
  <c r="C63" i="36"/>
  <c r="C64" i="36"/>
  <c r="C65" i="36"/>
  <c r="C66" i="36"/>
  <c r="C67" i="36"/>
  <c r="C68" i="36"/>
  <c r="C70" i="36"/>
  <c r="D70" i="36"/>
  <c r="C71" i="36"/>
  <c r="C74" i="36"/>
  <c r="D77" i="36"/>
  <c r="C78" i="36"/>
  <c r="C79" i="36"/>
  <c r="C18" i="36" l="1"/>
  <c r="C60" i="36"/>
  <c r="C77" i="36"/>
  <c r="D81" i="36"/>
  <c r="C13" i="36"/>
  <c r="C49" i="36"/>
  <c r="C48" i="36" s="1"/>
  <c r="D13" i="36"/>
  <c r="C81" i="36" l="1"/>
  <c r="C84" i="36" s="1"/>
  <c r="D84" i="36"/>
  <c r="C22" i="35" l="1"/>
  <c r="D79" i="35" l="1"/>
  <c r="C79" i="35" s="1"/>
  <c r="C78" i="35"/>
  <c r="C74" i="35"/>
  <c r="C71" i="35"/>
  <c r="D70" i="35"/>
  <c r="C68" i="35"/>
  <c r="C67" i="35"/>
  <c r="C66" i="35"/>
  <c r="C65" i="35"/>
  <c r="C64" i="35"/>
  <c r="C63" i="35"/>
  <c r="C62" i="35"/>
  <c r="C61" i="35"/>
  <c r="D60" i="35"/>
  <c r="C58" i="35"/>
  <c r="C57" i="35"/>
  <c r="C56" i="35"/>
  <c r="C55" i="35"/>
  <c r="C54" i="35"/>
  <c r="C53" i="35"/>
  <c r="C52" i="35"/>
  <c r="C51" i="35"/>
  <c r="D49" i="35"/>
  <c r="D48" i="35" s="1"/>
  <c r="C49" i="35"/>
  <c r="C43" i="35"/>
  <c r="C41" i="35"/>
  <c r="C39" i="35"/>
  <c r="C34" i="35"/>
  <c r="C31" i="35"/>
  <c r="C28" i="35"/>
  <c r="C19" i="35"/>
  <c r="D18" i="35"/>
  <c r="D12" i="35"/>
  <c r="C12" i="35" s="1"/>
  <c r="D10" i="35"/>
  <c r="C18" i="35" l="1"/>
  <c r="C70" i="35"/>
  <c r="D13" i="35"/>
  <c r="C60" i="35"/>
  <c r="C77" i="35"/>
  <c r="C48" i="35"/>
  <c r="D77" i="35"/>
  <c r="D81" i="35" s="1"/>
  <c r="D84" i="35" s="1"/>
  <c r="C10" i="35"/>
  <c r="C13" i="35" s="1"/>
  <c r="C81" i="35" l="1"/>
  <c r="C84" i="35" s="1"/>
</calcChain>
</file>

<file path=xl/sharedStrings.xml><?xml version="1.0" encoding="utf-8"?>
<sst xmlns="http://schemas.openxmlformats.org/spreadsheetml/2006/main" count="156" uniqueCount="140">
  <si>
    <t>Totaal</t>
  </si>
  <si>
    <t>Beschikbare middelen</t>
  </si>
  <si>
    <t>Toepassing</t>
  </si>
  <si>
    <t>Aanwending middelen</t>
  </si>
  <si>
    <t>In 000 EUR</t>
  </si>
  <si>
    <t>Besparing 2020</t>
  </si>
  <si>
    <t>Fysische geneeskunde en revalidatie</t>
  </si>
  <si>
    <t>Saldo</t>
  </si>
  <si>
    <t>Interpretatieregels ECG</t>
  </si>
  <si>
    <t>c) Besparingen en doelmatige zorg</t>
  </si>
  <si>
    <t>d) Andere projecten</t>
  </si>
  <si>
    <t>Pediatrische oftalmologie</t>
  </si>
  <si>
    <t>TGR:  Elastografie van de lever</t>
  </si>
  <si>
    <t>TGR:  Chimintrathec</t>
  </si>
  <si>
    <t>TGR:  IB-bedden</t>
  </si>
  <si>
    <t>TGR:  MIC</t>
  </si>
  <si>
    <t>TGR:  Slikfunctie</t>
  </si>
  <si>
    <t>TGR:  TAVI</t>
  </si>
  <si>
    <t>c) Technische verstrekkingen</t>
  </si>
  <si>
    <t>Advanced care planning &amp; palliatieve patiënt</t>
  </si>
  <si>
    <t>Bothistomorfometrie</t>
  </si>
  <si>
    <t>Telegeneeskunde: dermatologie</t>
  </si>
  <si>
    <t>Telegeneeskunde: MOC huisarts</t>
  </si>
  <si>
    <t>Jaarbasis</t>
  </si>
  <si>
    <t>Artikel 34: cumuls beperken</t>
  </si>
  <si>
    <t>Wachtposten projecten weekwachten</t>
  </si>
  <si>
    <t>2020</t>
  </si>
  <si>
    <t>Biosimilars</t>
  </si>
  <si>
    <t>Klinische biologie</t>
  </si>
  <si>
    <t>Medische beeldvorming</t>
  </si>
  <si>
    <t>Raadplegingen, bezoeken en adviezen</t>
  </si>
  <si>
    <t>Speciale verstrekkingen</t>
  </si>
  <si>
    <t>Heelkunde</t>
  </si>
  <si>
    <t>Gynaecologie</t>
  </si>
  <si>
    <t>Toezicht</t>
  </si>
  <si>
    <t>Honoraria buiten nomenclatuur</t>
  </si>
  <si>
    <t>Forfaitaire honoraria per voorschrift: 1,95%</t>
  </si>
  <si>
    <t xml:space="preserve">a) Selectieve indexering </t>
  </si>
  <si>
    <t>Index: 1,95%</t>
  </si>
  <si>
    <t>Reanimatie verstrekkingen 211223 en 211245: 1,95%</t>
  </si>
  <si>
    <t>Geïntegreerde premie huisartsengeneeskunde: geen index</t>
  </si>
  <si>
    <t>Uitvoeren euthanasie door behandelende arts + registratieformulier</t>
  </si>
  <si>
    <t>Accreditering (forfaitaire hon. klin. bio per voorschrift)</t>
  </si>
  <si>
    <t>Raadpleging pediater 102071/102572 (cfr. raadpleging geriater)</t>
  </si>
  <si>
    <t>GMD: automatische verlenging 1 jaar zonder contact</t>
  </si>
  <si>
    <t>Herwaardering toezichtshonoraria daghospitaal hematologie en oncologie (fase 1)</t>
  </si>
  <si>
    <t>Index: 1,25%</t>
  </si>
  <si>
    <t>Technische verstrekkingen artikel 3: 1,25%</t>
  </si>
  <si>
    <t>Kwaliteitscontrole: 1,25%</t>
  </si>
  <si>
    <t>Pre anesthesie raadpleging</t>
  </si>
  <si>
    <r>
      <t xml:space="preserve">Indexmassa 2020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</si>
  <si>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Budget 2019: verlenging GMD zonder contact</t>
    </r>
    <r>
      <rPr>
        <vertAlign val="superscript"/>
        <sz val="11"/>
        <color theme="1"/>
        <rFont val="Calibri"/>
        <family val="2"/>
        <scheme val="minor"/>
      </rPr>
      <t xml:space="preserve"> (2)</t>
    </r>
  </si>
  <si>
    <t>(4) Orthopedie specifieke breuken (3D printing) =&gt; implantaten</t>
  </si>
  <si>
    <r>
      <t>b) Herwaarderingen</t>
    </r>
    <r>
      <rPr>
        <b/>
        <vertAlign val="superscript"/>
        <sz val="11"/>
        <color theme="1"/>
        <rFont val="Calibri"/>
        <family val="2"/>
        <scheme val="minor"/>
      </rPr>
      <t xml:space="preserve"> (4)</t>
    </r>
  </si>
  <si>
    <r>
      <t>Advanced care planning</t>
    </r>
    <r>
      <rPr>
        <vertAlign val="superscript"/>
        <sz val="11"/>
        <color theme="1"/>
        <rFont val="Calibri"/>
        <family val="2"/>
        <scheme val="minor"/>
      </rPr>
      <t xml:space="preserve"> (3)</t>
    </r>
  </si>
  <si>
    <t>(1) Indexmassa: de technische correctie van 1,294 miljoen euro omvat het bedrag van 1,269 miljoen euro in prijzen 2019 voor het sociaal statuut + 25 duizend euro indexmassa 2020. De globaal beschikbare indexmassa 2020 bedraagt daarom 25 duizend euro minder, namelijk 181.959 duizend euro (= 181.984 - 25).</t>
  </si>
  <si>
    <t>(2) GMD: het beschikbaar bedrag van 2,586 miljoen euro werd in 2019 gebruikt voor een tijdelijke verhoging van het gmd vanaf april 2019 (+2,57%). Deze tijdelijke verhoging zal worden geannuleerd op 1 januari 2020. Het honorarium van het GMD zal becijferd worden op basis van het honorarium 1/01/2019 + index 2020.</t>
  </si>
  <si>
    <t>(3) Advanced care planning: het budget van 6,5 miljoen euro was oorspronkelijk voorzien bij de rubriek palliatieve zorgen (patiënt). Dit bedrag werd getransfereerd naar de partiële doelstelling artsen.</t>
  </si>
  <si>
    <t>Anesthesiologie: 1,25% index</t>
  </si>
  <si>
    <t>2021</t>
  </si>
  <si>
    <t>Plan doelmatige zorg 2021</t>
  </si>
  <si>
    <t>CT hersenen (458673-684) en CT wervel (458850-458861, 457855-457866, 457870-457881, 457892-457903, 458835-458846): geen index</t>
  </si>
  <si>
    <t>Overeenkomsten borstreconstructie en complexe chirurgie: 1,95%</t>
  </si>
  <si>
    <t>Genetic counseling, MOC en overeenkomsten complexe chirurgie: 1,95%</t>
  </si>
  <si>
    <t>TGR:  Orbitachirurgie</t>
  </si>
  <si>
    <t>ASO/HAIO's (8.444 X 1.250 euro)</t>
  </si>
  <si>
    <t>Forfaitaire honoraria per voorschrift en per opname: 1%</t>
  </si>
  <si>
    <t>Artikel 17 ter en 17 quater: geen index</t>
  </si>
  <si>
    <t>Artikel 17 en 17 bis: 1%</t>
  </si>
  <si>
    <t>Forfaitaire honoraria consultance: 1,25%</t>
  </si>
  <si>
    <t>(4) Orthopédie fractures spécifiques (impression 3D) =&gt; implants</t>
  </si>
  <si>
    <t>(3) Advanced care planning : le budget de 6,5 millions d’EUR était initialement prévu dans la rubrique des soins palliatifs (patient). Ce montant a été transféré vers l’objectif partiel médecins.</t>
  </si>
  <si>
    <r>
      <t>(2) DMG : le montant disponible de 2,586 millions d’EUR a été utilisé en 2019 pour une augmentation temporaire du DMG à partir d’avril 2019 (+2,57%). Cette augmentation temporaire sera annulée le 1</t>
    </r>
    <r>
      <rPr>
        <vertAlign val="superscript"/>
        <sz val="11"/>
        <rFont val="Calibri"/>
        <family val="2"/>
      </rPr>
      <t>er</t>
    </r>
    <r>
      <rPr>
        <sz val="11"/>
        <rFont val="Calibri"/>
        <family val="2"/>
        <scheme val="minor"/>
      </rPr>
      <t xml:space="preserve"> janvier 2020. Les honoraires pour le DMG seront chiffrés sur la base des honoraires au 1.1.2019 + index 2020.</t>
    </r>
  </si>
  <si>
    <t>Solde</t>
  </si>
  <si>
    <t xml:space="preserve">Total </t>
  </si>
  <si>
    <t>Postes de garde projets gardes en semaine</t>
  </si>
  <si>
    <t>d) Autres projets</t>
  </si>
  <si>
    <t xml:space="preserve">Plan soins efficaces 2021 </t>
  </si>
  <si>
    <t>Accréditation (hon. forfaitaires, bio. clin. par prescription)</t>
  </si>
  <si>
    <t>Biosimilaires</t>
  </si>
  <si>
    <t>Article 34 : limiter les cumuls</t>
  </si>
  <si>
    <t>Règles interprétatives ECG</t>
  </si>
  <si>
    <t>c) Économies et soins efficaces</t>
  </si>
  <si>
    <t>Histomorphométrie osseuse</t>
  </si>
  <si>
    <t>CTM : TAVI</t>
  </si>
  <si>
    <t>CTM : Déglutition</t>
  </si>
  <si>
    <t>CTM : Chirurgie orbitaire</t>
  </si>
  <si>
    <t>CTM : MIC</t>
  </si>
  <si>
    <t>CTM : lits IB</t>
  </si>
  <si>
    <t>CTM : Chimintrathec</t>
  </si>
  <si>
    <t>CTM : Élastographie hépatique</t>
  </si>
  <si>
    <t>c) Prestations techniques</t>
  </si>
  <si>
    <t>Consultation préanesthésie</t>
  </si>
  <si>
    <t>Advanced care planning &amp; patient palliatif</t>
  </si>
  <si>
    <t>Revalorisation honoraires de surveillance hôpital de jour hématologie et oncologie (phase 1)</t>
  </si>
  <si>
    <t>Ophtalmologie pédiatrique</t>
  </si>
  <si>
    <t>Euthanasie pratiquée par le médecin traitant + formulaire d’enregistrement</t>
  </si>
  <si>
    <t>Télémédecine : COM médecin généraliste</t>
  </si>
  <si>
    <t>Télémédecine : dermatologie</t>
  </si>
  <si>
    <t>Médecine physique et réadaptation</t>
  </si>
  <si>
    <t>Consultation pédiatre 102071/102572 (cf. consultation gériatre)</t>
  </si>
  <si>
    <t>DMG : prolongation automatique 1 an sans contact</t>
  </si>
  <si>
    <r>
      <t>b) Revalorisations</t>
    </r>
    <r>
      <rPr>
        <b/>
        <vertAlign val="superscript"/>
        <sz val="11"/>
        <rFont val="Calibri"/>
        <family val="2"/>
        <scheme val="minor"/>
      </rPr>
      <t xml:space="preserve"> (4)</t>
    </r>
  </si>
  <si>
    <t>Contrôle de la qualité : 1,25%</t>
  </si>
  <si>
    <t>Prime intégrée médecine générale : pas d’index</t>
  </si>
  <si>
    <t>Index : 1,95%</t>
  </si>
  <si>
    <t>Honoraires hors nomenclature</t>
  </si>
  <si>
    <t>Surveillance</t>
  </si>
  <si>
    <t>Index : 1,25%</t>
  </si>
  <si>
    <t>Gynécologie</t>
  </si>
  <si>
    <t>Conventions reconstruction mammaire et chirurgie complexe : 1,95%</t>
  </si>
  <si>
    <t>Réanimation prestations 211223 et 211245 : 1,95%</t>
  </si>
  <si>
    <t>Chirurgie</t>
  </si>
  <si>
    <t>Conseil génétique, COM et conventions chirurgie complexe : 1,95%</t>
  </si>
  <si>
    <t>Prestations spéciales</t>
  </si>
  <si>
    <t>Prestations techniques article 3 : 1,25%</t>
  </si>
  <si>
    <t>Consultations, visites et avis</t>
  </si>
  <si>
    <t>Imagerie médicale</t>
  </si>
  <si>
    <t>Honoraires forfaitaires par prescription : 1,95%</t>
  </si>
  <si>
    <t>Biologie clinique</t>
  </si>
  <si>
    <t xml:space="preserve">a) Indexation sélective </t>
  </si>
  <si>
    <t>Utilisation des moyens</t>
  </si>
  <si>
    <r>
      <t>Advanced care planning</t>
    </r>
    <r>
      <rPr>
        <vertAlign val="superscript"/>
        <sz val="11"/>
        <rFont val="Calibri"/>
        <family val="2"/>
        <scheme val="minor"/>
      </rPr>
      <t xml:space="preserve"> (3)</t>
    </r>
  </si>
  <si>
    <t>Économie 2020</t>
  </si>
  <si>
    <r>
      <t>Budget 2019 : prolongation DMG sans contact</t>
    </r>
    <r>
      <rPr>
        <vertAlign val="superscript"/>
        <sz val="11"/>
        <rFont val="Calibri"/>
        <family val="2"/>
        <scheme val="minor"/>
      </rPr>
      <t xml:space="preserve"> (2)</t>
    </r>
  </si>
  <si>
    <r>
      <t xml:space="preserve">Masse d’indexation 2020 </t>
    </r>
    <r>
      <rPr>
        <vertAlign val="superscript"/>
        <sz val="11"/>
        <rFont val="Calibri"/>
        <family val="2"/>
        <scheme val="minor"/>
      </rPr>
      <t>(1)</t>
    </r>
  </si>
  <si>
    <t>Moyens disponibles</t>
  </si>
  <si>
    <t>Base annuelle</t>
  </si>
  <si>
    <t>Application</t>
  </si>
  <si>
    <t>En 000 EUR</t>
  </si>
  <si>
    <t>Articles 17 et 17 bis : 1%</t>
  </si>
  <si>
    <t>Honoraires forfaitaires consultance : 1,25%</t>
  </si>
  <si>
    <t>Honoraires forfaitaires par prescription et par admission : 1%</t>
  </si>
  <si>
    <t>Anesthésiologie : 1,25% index</t>
  </si>
  <si>
    <t>MSF/MGF (8.444 x 1.250 EUR)</t>
  </si>
  <si>
    <t>CT cerveau (458673-684) et CT colonne vertébrale (458850-458861, 457855-457866, 457870-457881, 457892-457903, 458835-458846) : pas d’index</t>
  </si>
  <si>
    <t>NATIONAAL AKKOORD ARTSEN - ZIEKENFONDSEN 2020</t>
  </si>
  <si>
    <t>ACCORD NATIONAL MÉDICO - MUTUALISTE 2020</t>
  </si>
  <si>
    <t>Articles 17ter et 17quater : pas d'index</t>
  </si>
  <si>
    <t>(1) Masse d’indexation : la correction technique de 1,294 million d’EUR englobe le montant de 1,269 millions d’EUR en prix 2019 pour le statut social + 25 milliers d'EUR de masse d’indexation 2020. La masse d’indexation globale disponible 2020 est dès lors de 25 milliers d'EUR inférieure, à savoir 181.959 milliers d'EUR (= 181.984 - 25).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</si>
</sst>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</font>
    <font>
      <sz val="12"/>
      <name val="Arial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37" fontId="4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vertical="top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0" fillId="2" borderId="6" xfId="0" applyFont="1" applyFill="1" applyBorder="1" applyAlignment="1">
      <alignment horizontal="left" wrapText="1"/>
    </xf>
    <xf numFmtId="0" fontId="0" fillId="2" borderId="6" xfId="0" applyFill="1" applyBorder="1" applyAlignment="1">
      <alignment horizontal="left" wrapText="1" indent="9"/>
    </xf>
    <xf numFmtId="0" fontId="0" fillId="2" borderId="6" xfId="0" applyFill="1" applyBorder="1" applyAlignment="1">
      <alignment horizontal="left" wrapText="1" indent="2"/>
    </xf>
    <xf numFmtId="0" fontId="0" fillId="2" borderId="6" xfId="0" applyFill="1" applyBorder="1" applyAlignment="1">
      <alignment horizontal="left" vertical="top" wrapText="1" indent="2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0" fillId="2" borderId="7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0" fillId="2" borderId="7" xfId="0" applyNumberFormat="1" applyFill="1" applyBorder="1" applyAlignment="1">
      <alignment horizontal="right"/>
    </xf>
    <xf numFmtId="3" fontId="0" fillId="2" borderId="7" xfId="0" applyNumberFormat="1" applyFill="1" applyBorder="1" applyAlignment="1">
      <alignment horizontal="right" vertical="top"/>
    </xf>
    <xf numFmtId="164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7" fillId="2" borderId="0" xfId="0" applyFont="1" applyFill="1" applyAlignment="1">
      <alignment horizontal="justify" vertical="center"/>
    </xf>
    <xf numFmtId="3" fontId="2" fillId="2" borderId="5" xfId="0" applyNumberFormat="1" applyFont="1" applyFill="1" applyBorder="1" applyAlignment="1">
      <alignment horizontal="right"/>
    </xf>
    <xf numFmtId="0" fontId="2" fillId="2" borderId="6" xfId="0" applyFont="1" applyFill="1" applyBorder="1"/>
    <xf numFmtId="0" fontId="2" fillId="2" borderId="2" xfId="0" applyFont="1" applyFill="1" applyBorder="1"/>
    <xf numFmtId="3" fontId="2" fillId="2" borderId="7" xfId="0" applyNumberFormat="1" applyFont="1" applyFill="1" applyBorder="1"/>
    <xf numFmtId="0" fontId="9" fillId="2" borderId="0" xfId="0" applyFont="1" applyFill="1" applyAlignment="1">
      <alignment horizontal="left" wrapText="1"/>
    </xf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horizontal="right"/>
    </xf>
    <xf numFmtId="164" fontId="0" fillId="2" borderId="2" xfId="0" applyNumberFormat="1" applyFont="1" applyFill="1" applyBorder="1" applyAlignment="1">
      <alignment horizontal="center"/>
    </xf>
    <xf numFmtId="164" fontId="0" fillId="2" borderId="2" xfId="0" quotePrefix="1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wrapText="1" indent="3"/>
    </xf>
    <xf numFmtId="0" fontId="0" fillId="2" borderId="6" xfId="0" applyFont="1" applyFill="1" applyBorder="1" applyAlignment="1">
      <alignment horizontal="left" wrapText="1" indent="5"/>
    </xf>
    <xf numFmtId="164" fontId="10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top"/>
    </xf>
    <xf numFmtId="16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left" vertical="top" wrapText="1"/>
    </xf>
    <xf numFmtId="3" fontId="9" fillId="2" borderId="0" xfId="0" applyNumberFormat="1" applyFont="1" applyFill="1" applyAlignment="1">
      <alignment vertical="top"/>
    </xf>
    <xf numFmtId="0" fontId="9" fillId="2" borderId="0" xfId="0" applyFont="1" applyFill="1" applyBorder="1" applyAlignment="1">
      <alignment vertical="center" wrapText="1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3" fontId="0" fillId="2" borderId="0" xfId="0" applyNumberFormat="1" applyFill="1"/>
    <xf numFmtId="0" fontId="13" fillId="2" borderId="0" xfId="0" applyFont="1" applyFill="1"/>
    <xf numFmtId="164" fontId="9" fillId="2" borderId="2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left" wrapText="1" indent="5"/>
    </xf>
    <xf numFmtId="3" fontId="2" fillId="2" borderId="0" xfId="0" applyNumberFormat="1" applyFont="1" applyFill="1"/>
    <xf numFmtId="3" fontId="9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justify" vertical="center"/>
    </xf>
    <xf numFmtId="3" fontId="13" fillId="2" borderId="9" xfId="0" applyNumberFormat="1" applyFont="1" applyFill="1" applyBorder="1" applyAlignment="1">
      <alignment horizontal="right"/>
    </xf>
    <xf numFmtId="164" fontId="13" fillId="2" borderId="1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left" wrapText="1"/>
    </xf>
    <xf numFmtId="3" fontId="13" fillId="2" borderId="7" xfId="0" applyNumberFormat="1" applyFont="1" applyFill="1" applyBorder="1"/>
    <xf numFmtId="0" fontId="13" fillId="2" borderId="2" xfId="0" applyFont="1" applyFill="1" applyBorder="1"/>
    <xf numFmtId="0" fontId="13" fillId="2" borderId="6" xfId="0" applyFont="1" applyFill="1" applyBorder="1"/>
    <xf numFmtId="3" fontId="13" fillId="2" borderId="5" xfId="0" applyNumberFormat="1" applyFont="1" applyFill="1" applyBorder="1" applyAlignment="1">
      <alignment horizontal="right"/>
    </xf>
    <xf numFmtId="164" fontId="13" fillId="2" borderId="3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left" wrapText="1"/>
    </xf>
    <xf numFmtId="0" fontId="13" fillId="2" borderId="0" xfId="0" applyFont="1" applyFill="1" applyAlignment="1">
      <alignment horizontal="center"/>
    </xf>
    <xf numFmtId="3" fontId="13" fillId="2" borderId="7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 indent="2"/>
    </xf>
    <xf numFmtId="164" fontId="9" fillId="2" borderId="2" xfId="0" quotePrefix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left" wrapText="1" indent="9"/>
    </xf>
    <xf numFmtId="3" fontId="9" fillId="2" borderId="0" xfId="0" applyNumberFormat="1" applyFont="1" applyFill="1"/>
    <xf numFmtId="3" fontId="9" fillId="2" borderId="7" xfId="0" applyNumberFormat="1" applyFont="1" applyFill="1" applyBorder="1" applyAlignment="1">
      <alignment horizontal="right" vertical="top"/>
    </xf>
    <xf numFmtId="164" fontId="9" fillId="2" borderId="2" xfId="0" applyNumberFormat="1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left" vertical="top" wrapText="1" indent="2"/>
    </xf>
    <xf numFmtId="0" fontId="13" fillId="2" borderId="6" xfId="0" applyFont="1" applyFill="1" applyBorder="1" applyAlignment="1">
      <alignment horizontal="left" wrapText="1" indent="3"/>
    </xf>
    <xf numFmtId="0" fontId="9" fillId="2" borderId="0" xfId="0" applyFont="1" applyFill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wrapText="1"/>
    </xf>
    <xf numFmtId="0" fontId="13" fillId="2" borderId="0" xfId="0" applyFont="1" applyFill="1" applyAlignment="1">
      <alignment horizontal="right"/>
    </xf>
    <xf numFmtId="14" fontId="13" fillId="2" borderId="0" xfId="0" applyNumberFormat="1" applyFont="1" applyFill="1"/>
    <xf numFmtId="0" fontId="13" fillId="2" borderId="0" xfId="0" applyFont="1" applyFill="1" applyAlignment="1">
      <alignment horizontal="left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</cellXfs>
  <cellStyles count="14">
    <cellStyle name="Normal" xfId="0" builtinId="0"/>
    <cellStyle name="Normal 12" xfId="7"/>
    <cellStyle name="Normal 2" xfId="1"/>
    <cellStyle name="Normal 2 2 2" xfId="8"/>
    <cellStyle name="Normal 2 2 2 2" xfId="9"/>
    <cellStyle name="Normal 2 2 3 2" xfId="10"/>
    <cellStyle name="Normal 3" xfId="2"/>
    <cellStyle name="Normal 4" xfId="12"/>
    <cellStyle name="Normal 6 2 2" xfId="5"/>
    <cellStyle name="Normal 9" xfId="6"/>
    <cellStyle name="Percent 2" xfId="13"/>
    <cellStyle name="Pourcentage 2" xfId="3"/>
    <cellStyle name="Standaard 2" xfId="11"/>
    <cellStyle name="Title 2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nt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t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5"/>
  <sheetViews>
    <sheetView showGridLines="0" zoomScale="110" zoomScaleNormal="110" workbookViewId="0">
      <selection activeCell="H71" sqref="H71"/>
    </sheetView>
  </sheetViews>
  <sheetFormatPr baseColWidth="10" defaultColWidth="9.140625" defaultRowHeight="15" x14ac:dyDescent="0.25"/>
  <cols>
    <col min="1" max="1" width="69.7109375" style="7" customWidth="1"/>
    <col min="2" max="2" width="10.85546875" style="6" customWidth="1"/>
    <col min="3" max="4" width="10.85546875" style="1" customWidth="1"/>
    <col min="5" max="16384" width="9.140625" style="1"/>
  </cols>
  <sheetData>
    <row r="2" spans="1:4" s="58" customFormat="1" x14ac:dyDescent="0.25">
      <c r="A2" s="99" t="s">
        <v>136</v>
      </c>
      <c r="B2" s="49"/>
      <c r="C2" s="98"/>
      <c r="D2" s="98"/>
    </row>
    <row r="3" spans="1:4" x14ac:dyDescent="0.25">
      <c r="D3" s="43"/>
    </row>
    <row r="4" spans="1:4" ht="9.9499999999999993" customHeight="1" x14ac:dyDescent="0.25">
      <c r="A4" s="12"/>
      <c r="B4" s="11"/>
      <c r="C4" s="20"/>
      <c r="D4" s="20"/>
    </row>
    <row r="5" spans="1:4" s="2" customFormat="1" x14ac:dyDescent="0.25">
      <c r="A5" s="13" t="s">
        <v>4</v>
      </c>
      <c r="B5" s="10" t="s">
        <v>2</v>
      </c>
      <c r="C5" s="21">
        <v>2020</v>
      </c>
      <c r="D5" s="21" t="s">
        <v>23</v>
      </c>
    </row>
    <row r="6" spans="1:4" s="2" customFormat="1" ht="9.9499999999999993" customHeight="1" x14ac:dyDescent="0.25">
      <c r="A6" s="14"/>
      <c r="B6" s="9"/>
      <c r="C6" s="22"/>
      <c r="D6" s="22"/>
    </row>
    <row r="7" spans="1:4" s="2" customFormat="1" ht="9.9499999999999993" customHeight="1" x14ac:dyDescent="0.25">
      <c r="A7" s="15"/>
      <c r="B7" s="30"/>
      <c r="C7" s="23"/>
      <c r="D7" s="23"/>
    </row>
    <row r="8" spans="1:4" s="2" customFormat="1" x14ac:dyDescent="0.25">
      <c r="A8" s="13" t="s">
        <v>1</v>
      </c>
      <c r="B8" s="31"/>
      <c r="C8" s="24"/>
      <c r="D8" s="24"/>
    </row>
    <row r="9" spans="1:4" s="4" customFormat="1" ht="17.25" x14ac:dyDescent="0.25">
      <c r="A9" s="16" t="s">
        <v>50</v>
      </c>
      <c r="B9" s="44">
        <v>43831</v>
      </c>
      <c r="C9" s="25">
        <v>181959</v>
      </c>
      <c r="D9" s="25">
        <v>181959</v>
      </c>
    </row>
    <row r="10" spans="1:4" s="4" customFormat="1" ht="17.25" x14ac:dyDescent="0.25">
      <c r="A10" s="16" t="s">
        <v>51</v>
      </c>
      <c r="B10" s="44">
        <v>43831</v>
      </c>
      <c r="C10" s="25">
        <f>D10</f>
        <v>2586</v>
      </c>
      <c r="D10" s="25">
        <f>ROUND(2537*1.0195,0)</f>
        <v>2586</v>
      </c>
    </row>
    <row r="11" spans="1:4" s="4" customFormat="1" x14ac:dyDescent="0.25">
      <c r="A11" s="16" t="s">
        <v>5</v>
      </c>
      <c r="B11" s="44">
        <v>43831</v>
      </c>
      <c r="C11" s="25">
        <v>-6526</v>
      </c>
      <c r="D11" s="25">
        <v>-6526</v>
      </c>
    </row>
    <row r="12" spans="1:4" s="4" customFormat="1" ht="17.25" x14ac:dyDescent="0.25">
      <c r="A12" s="16" t="s">
        <v>54</v>
      </c>
      <c r="B12" s="44">
        <v>44075</v>
      </c>
      <c r="C12" s="25">
        <f>ROUND(D12/12*4,0)</f>
        <v>2179</v>
      </c>
      <c r="D12" s="25">
        <f>ROUND(6412*1.0195,0)</f>
        <v>6537</v>
      </c>
    </row>
    <row r="13" spans="1:4" s="2" customFormat="1" x14ac:dyDescent="0.25">
      <c r="A13" s="13" t="s">
        <v>0</v>
      </c>
      <c r="B13" s="31"/>
      <c r="C13" s="26">
        <f>SUM(C9:C12)</f>
        <v>180198</v>
      </c>
      <c r="D13" s="26">
        <f>SUM(D9:D12)</f>
        <v>184556</v>
      </c>
    </row>
    <row r="14" spans="1:4" s="2" customFormat="1" ht="9.9499999999999993" customHeight="1" x14ac:dyDescent="0.25">
      <c r="A14" s="14"/>
      <c r="B14" s="32"/>
      <c r="C14" s="27"/>
      <c r="D14" s="27"/>
    </row>
    <row r="15" spans="1:4" s="2" customFormat="1" ht="9.9499999999999993" customHeight="1" x14ac:dyDescent="0.25">
      <c r="A15" s="13"/>
      <c r="B15" s="30"/>
      <c r="C15" s="26"/>
      <c r="D15" s="26"/>
    </row>
    <row r="16" spans="1:4" s="2" customFormat="1" x14ac:dyDescent="0.25">
      <c r="A16" s="13" t="s">
        <v>3</v>
      </c>
      <c r="B16" s="31"/>
      <c r="C16" s="26"/>
      <c r="D16" s="26"/>
    </row>
    <row r="17" spans="1:8" s="2" customFormat="1" ht="9.9499999999999993" customHeight="1" x14ac:dyDescent="0.25">
      <c r="A17" s="13"/>
      <c r="B17" s="31"/>
      <c r="C17" s="26"/>
      <c r="D17" s="26"/>
    </row>
    <row r="18" spans="1:8" s="3" customFormat="1" x14ac:dyDescent="0.25">
      <c r="A18" s="13" t="s">
        <v>37</v>
      </c>
      <c r="B18" s="31"/>
      <c r="C18" s="26">
        <f>SUM(C19:C46)</f>
        <v>138706</v>
      </c>
      <c r="D18" s="26">
        <f>SUM(D19:D46)</f>
        <v>138706</v>
      </c>
    </row>
    <row r="19" spans="1:8" s="3" customFormat="1" x14ac:dyDescent="0.25">
      <c r="A19" s="47" t="s">
        <v>28</v>
      </c>
      <c r="B19" s="44">
        <v>43831</v>
      </c>
      <c r="C19" s="25">
        <f t="shared" ref="C19:C43" si="0">D19</f>
        <v>22687</v>
      </c>
      <c r="D19" s="25">
        <v>22687</v>
      </c>
    </row>
    <row r="20" spans="1:8" s="3" customFormat="1" x14ac:dyDescent="0.25">
      <c r="A20" s="48" t="s">
        <v>46</v>
      </c>
      <c r="B20" s="44"/>
      <c r="C20" s="25"/>
      <c r="D20" s="25"/>
    </row>
    <row r="21" spans="1:8" s="3" customFormat="1" x14ac:dyDescent="0.25">
      <c r="A21" s="48" t="s">
        <v>36</v>
      </c>
      <c r="B21" s="44"/>
      <c r="C21" s="25"/>
      <c r="D21" s="25"/>
    </row>
    <row r="22" spans="1:8" s="3" customFormat="1" x14ac:dyDescent="0.25">
      <c r="A22" s="47" t="s">
        <v>29</v>
      </c>
      <c r="B22" s="44">
        <v>43831</v>
      </c>
      <c r="C22" s="25">
        <f>D22</f>
        <v>11022</v>
      </c>
      <c r="D22" s="25">
        <v>11022</v>
      </c>
      <c r="F22" s="62"/>
      <c r="G22" s="62"/>
      <c r="H22" s="62"/>
    </row>
    <row r="23" spans="1:8" s="3" customFormat="1" x14ac:dyDescent="0.25">
      <c r="A23" s="48" t="s">
        <v>68</v>
      </c>
      <c r="B23" s="44"/>
      <c r="C23" s="25"/>
      <c r="D23" s="25"/>
    </row>
    <row r="24" spans="1:8" s="3" customFormat="1" x14ac:dyDescent="0.25">
      <c r="A24" s="48" t="s">
        <v>69</v>
      </c>
      <c r="B24" s="44"/>
      <c r="C24" s="25"/>
      <c r="D24" s="25"/>
    </row>
    <row r="25" spans="1:8" s="3" customFormat="1" x14ac:dyDescent="0.25">
      <c r="A25" s="48" t="s">
        <v>66</v>
      </c>
      <c r="B25" s="44"/>
      <c r="C25" s="25"/>
      <c r="D25" s="25"/>
    </row>
    <row r="26" spans="1:8" s="3" customFormat="1" ht="30" x14ac:dyDescent="0.25">
      <c r="A26" s="48" t="s">
        <v>61</v>
      </c>
      <c r="B26" s="44"/>
      <c r="C26" s="25"/>
      <c r="D26" s="25"/>
    </row>
    <row r="27" spans="1:8" s="3" customFormat="1" x14ac:dyDescent="0.25">
      <c r="A27" s="48" t="s">
        <v>67</v>
      </c>
      <c r="B27" s="44"/>
      <c r="C27" s="25"/>
      <c r="D27" s="25"/>
    </row>
    <row r="28" spans="1:8" s="3" customFormat="1" x14ac:dyDescent="0.25">
      <c r="A28" s="47" t="s">
        <v>30</v>
      </c>
      <c r="B28" s="44">
        <v>43831</v>
      </c>
      <c r="C28" s="25">
        <f t="shared" si="0"/>
        <v>55586</v>
      </c>
      <c r="D28" s="25">
        <v>55586</v>
      </c>
    </row>
    <row r="29" spans="1:8" s="3" customFormat="1" x14ac:dyDescent="0.25">
      <c r="A29" s="48" t="s">
        <v>38</v>
      </c>
      <c r="B29" s="44"/>
      <c r="C29" s="25"/>
      <c r="D29" s="25"/>
    </row>
    <row r="30" spans="1:8" s="3" customFormat="1" x14ac:dyDescent="0.25">
      <c r="A30" s="48" t="s">
        <v>47</v>
      </c>
      <c r="B30" s="44"/>
      <c r="C30" s="25"/>
      <c r="D30" s="25"/>
    </row>
    <row r="31" spans="1:8" s="3" customFormat="1" x14ac:dyDescent="0.25">
      <c r="A31" s="47" t="s">
        <v>31</v>
      </c>
      <c r="B31" s="44">
        <v>43831</v>
      </c>
      <c r="C31" s="25">
        <f t="shared" si="0"/>
        <v>19292</v>
      </c>
      <c r="D31" s="25">
        <v>19292</v>
      </c>
    </row>
    <row r="32" spans="1:8" s="3" customFormat="1" x14ac:dyDescent="0.25">
      <c r="A32" s="48" t="s">
        <v>46</v>
      </c>
      <c r="B32" s="44"/>
      <c r="C32" s="25"/>
      <c r="D32" s="25"/>
    </row>
    <row r="33" spans="1:4" s="3" customFormat="1" x14ac:dyDescent="0.25">
      <c r="A33" s="61" t="s">
        <v>63</v>
      </c>
      <c r="B33" s="44"/>
      <c r="C33" s="25"/>
      <c r="D33" s="25"/>
    </row>
    <row r="34" spans="1:4" s="3" customFormat="1" x14ac:dyDescent="0.25">
      <c r="A34" s="47" t="s">
        <v>32</v>
      </c>
      <c r="B34" s="44">
        <v>43831</v>
      </c>
      <c r="C34" s="25">
        <f t="shared" si="0"/>
        <v>17183</v>
      </c>
      <c r="D34" s="25">
        <v>17183</v>
      </c>
    </row>
    <row r="35" spans="1:4" s="3" customFormat="1" x14ac:dyDescent="0.25">
      <c r="A35" s="48" t="s">
        <v>46</v>
      </c>
      <c r="B35" s="44"/>
      <c r="C35" s="25"/>
      <c r="D35" s="25"/>
    </row>
    <row r="36" spans="1:4" s="3" customFormat="1" x14ac:dyDescent="0.25">
      <c r="A36" s="48" t="s">
        <v>58</v>
      </c>
      <c r="B36" s="44"/>
      <c r="C36" s="25"/>
      <c r="D36" s="25"/>
    </row>
    <row r="37" spans="1:4" s="3" customFormat="1" x14ac:dyDescent="0.25">
      <c r="A37" s="48" t="s">
        <v>39</v>
      </c>
      <c r="B37" s="44"/>
      <c r="C37" s="25"/>
      <c r="D37" s="25"/>
    </row>
    <row r="38" spans="1:4" s="58" customFormat="1" ht="15" customHeight="1" x14ac:dyDescent="0.25">
      <c r="A38" s="61" t="s">
        <v>62</v>
      </c>
      <c r="B38" s="59"/>
      <c r="C38" s="60"/>
      <c r="D38" s="60"/>
    </row>
    <row r="39" spans="1:4" s="3" customFormat="1" x14ac:dyDescent="0.25">
      <c r="A39" s="47" t="s">
        <v>33</v>
      </c>
      <c r="B39" s="44">
        <v>43831</v>
      </c>
      <c r="C39" s="25">
        <f t="shared" si="0"/>
        <v>1179</v>
      </c>
      <c r="D39" s="25">
        <v>1179</v>
      </c>
    </row>
    <row r="40" spans="1:4" s="3" customFormat="1" x14ac:dyDescent="0.25">
      <c r="A40" s="48" t="s">
        <v>46</v>
      </c>
      <c r="B40" s="44"/>
      <c r="C40" s="25"/>
      <c r="D40" s="25"/>
    </row>
    <row r="41" spans="1:4" s="3" customFormat="1" x14ac:dyDescent="0.25">
      <c r="A41" s="47" t="s">
        <v>34</v>
      </c>
      <c r="B41" s="44">
        <v>43831</v>
      </c>
      <c r="C41" s="25">
        <f t="shared" si="0"/>
        <v>9709</v>
      </c>
      <c r="D41" s="25">
        <v>9709</v>
      </c>
    </row>
    <row r="42" spans="1:4" s="3" customFormat="1" x14ac:dyDescent="0.25">
      <c r="A42" s="48" t="s">
        <v>38</v>
      </c>
      <c r="B42" s="44"/>
      <c r="C42" s="25"/>
      <c r="D42" s="25"/>
    </row>
    <row r="43" spans="1:4" s="3" customFormat="1" x14ac:dyDescent="0.25">
      <c r="A43" s="47" t="s">
        <v>35</v>
      </c>
      <c r="B43" s="44">
        <v>43831</v>
      </c>
      <c r="C43" s="25">
        <f t="shared" si="0"/>
        <v>2048</v>
      </c>
      <c r="D43" s="25">
        <v>2048</v>
      </c>
    </row>
    <row r="44" spans="1:4" s="3" customFormat="1" x14ac:dyDescent="0.25">
      <c r="A44" s="48" t="s">
        <v>38</v>
      </c>
      <c r="B44" s="44"/>
      <c r="C44" s="25"/>
      <c r="D44" s="25"/>
    </row>
    <row r="45" spans="1:4" s="3" customFormat="1" x14ac:dyDescent="0.25">
      <c r="A45" s="48" t="s">
        <v>40</v>
      </c>
      <c r="B45" s="44"/>
      <c r="C45" s="25"/>
      <c r="D45" s="25"/>
    </row>
    <row r="46" spans="1:4" s="3" customFormat="1" x14ac:dyDescent="0.25">
      <c r="A46" s="48" t="s">
        <v>48</v>
      </c>
      <c r="B46" s="44"/>
      <c r="C46" s="25"/>
      <c r="D46" s="25"/>
    </row>
    <row r="47" spans="1:4" x14ac:dyDescent="0.25">
      <c r="A47" s="17"/>
      <c r="B47" s="33"/>
      <c r="C47" s="28"/>
      <c r="D47" s="28"/>
    </row>
    <row r="48" spans="1:4" s="3" customFormat="1" ht="17.25" x14ac:dyDescent="0.25">
      <c r="A48" s="13" t="s">
        <v>53</v>
      </c>
      <c r="B48" s="31"/>
      <c r="C48" s="26">
        <f>SUM(C49:C58)</f>
        <v>33994</v>
      </c>
      <c r="D48" s="26">
        <f>SUM(D49:D58)</f>
        <v>49157</v>
      </c>
    </row>
    <row r="49" spans="1:4" x14ac:dyDescent="0.25">
      <c r="A49" s="18" t="s">
        <v>44</v>
      </c>
      <c r="B49" s="45" t="s">
        <v>26</v>
      </c>
      <c r="C49" s="28">
        <f>D49</f>
        <v>22426</v>
      </c>
      <c r="D49" s="28">
        <f>ROUND(21997*1.0195,0)</f>
        <v>22426</v>
      </c>
    </row>
    <row r="50" spans="1:4" x14ac:dyDescent="0.25">
      <c r="A50" s="18" t="s">
        <v>43</v>
      </c>
      <c r="B50" s="33">
        <v>43831</v>
      </c>
      <c r="C50" s="28">
        <v>3825</v>
      </c>
      <c r="D50" s="28">
        <v>3825</v>
      </c>
    </row>
    <row r="51" spans="1:4" x14ac:dyDescent="0.25">
      <c r="A51" s="18" t="s">
        <v>6</v>
      </c>
      <c r="B51" s="33">
        <v>44075</v>
      </c>
      <c r="C51" s="28">
        <f>ROUND(D51/3,0)</f>
        <v>1667</v>
      </c>
      <c r="D51" s="28">
        <v>5000</v>
      </c>
    </row>
    <row r="52" spans="1:4" s="8" customFormat="1" x14ac:dyDescent="0.25">
      <c r="A52" s="19" t="s">
        <v>21</v>
      </c>
      <c r="B52" s="33">
        <v>44013</v>
      </c>
      <c r="C52" s="28">
        <f t="shared" ref="C52:C53" si="1">ROUND(D52/2,0)</f>
        <v>92</v>
      </c>
      <c r="D52" s="29">
        <v>184</v>
      </c>
    </row>
    <row r="53" spans="1:4" x14ac:dyDescent="0.25">
      <c r="A53" s="18" t="s">
        <v>22</v>
      </c>
      <c r="B53" s="33">
        <v>44013</v>
      </c>
      <c r="C53" s="28">
        <f t="shared" si="1"/>
        <v>230</v>
      </c>
      <c r="D53" s="28">
        <v>460</v>
      </c>
    </row>
    <row r="54" spans="1:4" s="8" customFormat="1" ht="15" customHeight="1" x14ac:dyDescent="0.25">
      <c r="A54" s="19" t="s">
        <v>41</v>
      </c>
      <c r="B54" s="33">
        <v>44075</v>
      </c>
      <c r="C54" s="28">
        <f>ROUND(D54/3,0)</f>
        <v>75</v>
      </c>
      <c r="D54" s="29">
        <v>225</v>
      </c>
    </row>
    <row r="55" spans="1:4" x14ac:dyDescent="0.25">
      <c r="A55" s="18" t="s">
        <v>11</v>
      </c>
      <c r="B55" s="33">
        <v>44075</v>
      </c>
      <c r="C55" s="28">
        <f>ROUND(D55/3,0)</f>
        <v>233</v>
      </c>
      <c r="D55" s="28">
        <v>700</v>
      </c>
    </row>
    <row r="56" spans="1:4" s="8" customFormat="1" ht="28.5" customHeight="1" x14ac:dyDescent="0.25">
      <c r="A56" s="19" t="s">
        <v>45</v>
      </c>
      <c r="B56" s="46">
        <v>44075</v>
      </c>
      <c r="C56" s="29">
        <f>ROUND(D56/12*4,0)</f>
        <v>1267</v>
      </c>
      <c r="D56" s="29">
        <v>3800</v>
      </c>
    </row>
    <row r="57" spans="1:4" x14ac:dyDescent="0.25">
      <c r="A57" s="18" t="s">
        <v>19</v>
      </c>
      <c r="B57" s="33">
        <v>44075</v>
      </c>
      <c r="C57" s="28">
        <f>ROUND(D57/12*4,0)</f>
        <v>2179</v>
      </c>
      <c r="D57" s="28">
        <v>6537</v>
      </c>
    </row>
    <row r="58" spans="1:4" x14ac:dyDescent="0.25">
      <c r="A58" s="18" t="s">
        <v>49</v>
      </c>
      <c r="B58" s="45">
        <v>44075</v>
      </c>
      <c r="C58" s="28">
        <f>ROUND(D58/12*4,0)</f>
        <v>2000</v>
      </c>
      <c r="D58" s="28">
        <v>6000</v>
      </c>
    </row>
    <row r="59" spans="1:4" ht="9.9499999999999993" customHeight="1" x14ac:dyDescent="0.25">
      <c r="A59" s="17"/>
      <c r="B59" s="33"/>
      <c r="C59" s="28"/>
      <c r="D59" s="28"/>
    </row>
    <row r="60" spans="1:4" s="3" customFormat="1" x14ac:dyDescent="0.25">
      <c r="A60" s="13" t="s">
        <v>18</v>
      </c>
      <c r="B60" s="31"/>
      <c r="C60" s="26">
        <f>SUM(C61:C68)</f>
        <v>1953</v>
      </c>
      <c r="D60" s="26">
        <f>SUM(D61:D68)</f>
        <v>5370</v>
      </c>
    </row>
    <row r="61" spans="1:4" x14ac:dyDescent="0.25">
      <c r="A61" s="18" t="s">
        <v>12</v>
      </c>
      <c r="B61" s="33">
        <v>44013</v>
      </c>
      <c r="C61" s="28">
        <f t="shared" ref="C61:C68" si="2">ROUND(D61/2,0)</f>
        <v>118</v>
      </c>
      <c r="D61" s="28">
        <v>235</v>
      </c>
    </row>
    <row r="62" spans="1:4" x14ac:dyDescent="0.25">
      <c r="A62" s="18" t="s">
        <v>13</v>
      </c>
      <c r="B62" s="33">
        <v>44013</v>
      </c>
      <c r="C62" s="28">
        <f t="shared" si="2"/>
        <v>45</v>
      </c>
      <c r="D62" s="28">
        <v>90</v>
      </c>
    </row>
    <row r="63" spans="1:4" x14ac:dyDescent="0.25">
      <c r="A63" s="18" t="s">
        <v>14</v>
      </c>
      <c r="B63" s="33">
        <v>44013</v>
      </c>
      <c r="C63" s="28">
        <f t="shared" si="2"/>
        <v>85</v>
      </c>
      <c r="D63" s="28">
        <v>170</v>
      </c>
    </row>
    <row r="64" spans="1:4" x14ac:dyDescent="0.25">
      <c r="A64" s="18" t="s">
        <v>15</v>
      </c>
      <c r="B64" s="33">
        <v>44075</v>
      </c>
      <c r="C64" s="28">
        <f>ROUND(D64/12*4,0)</f>
        <v>680</v>
      </c>
      <c r="D64" s="28">
        <v>2040</v>
      </c>
    </row>
    <row r="65" spans="1:8" x14ac:dyDescent="0.25">
      <c r="A65" s="18" t="s">
        <v>64</v>
      </c>
      <c r="B65" s="33">
        <v>44013</v>
      </c>
      <c r="C65" s="28">
        <f t="shared" si="2"/>
        <v>85</v>
      </c>
      <c r="D65" s="28">
        <v>170</v>
      </c>
    </row>
    <row r="66" spans="1:8" x14ac:dyDescent="0.25">
      <c r="A66" s="18" t="s">
        <v>16</v>
      </c>
      <c r="B66" s="33">
        <v>44013</v>
      </c>
      <c r="C66" s="28">
        <f t="shared" si="2"/>
        <v>103</v>
      </c>
      <c r="D66" s="28">
        <v>205</v>
      </c>
    </row>
    <row r="67" spans="1:8" x14ac:dyDescent="0.25">
      <c r="A67" s="18" t="s">
        <v>17</v>
      </c>
      <c r="B67" s="33">
        <v>44075</v>
      </c>
      <c r="C67" s="28">
        <f>ROUND(D67/3,0)</f>
        <v>787</v>
      </c>
      <c r="D67" s="28">
        <v>2360</v>
      </c>
    </row>
    <row r="68" spans="1:8" x14ac:dyDescent="0.25">
      <c r="A68" s="18" t="s">
        <v>20</v>
      </c>
      <c r="B68" s="33">
        <v>44013</v>
      </c>
      <c r="C68" s="28">
        <f t="shared" si="2"/>
        <v>50</v>
      </c>
      <c r="D68" s="28">
        <v>100</v>
      </c>
    </row>
    <row r="69" spans="1:8" ht="9.9499999999999993" customHeight="1" x14ac:dyDescent="0.25">
      <c r="A69" s="17"/>
      <c r="B69" s="33"/>
      <c r="C69" s="28"/>
      <c r="D69" s="28"/>
    </row>
    <row r="70" spans="1:8" s="3" customFormat="1" x14ac:dyDescent="0.25">
      <c r="A70" s="13" t="s">
        <v>9</v>
      </c>
      <c r="B70" s="31"/>
      <c r="C70" s="26">
        <f>SUM(C71:C75)</f>
        <v>-6679</v>
      </c>
      <c r="D70" s="26">
        <f>SUM(D71:D75)</f>
        <v>-22406</v>
      </c>
    </row>
    <row r="71" spans="1:8" x14ac:dyDescent="0.25">
      <c r="A71" s="18" t="s">
        <v>8</v>
      </c>
      <c r="B71" s="33">
        <v>44075</v>
      </c>
      <c r="C71" s="28">
        <f>ROUND(D71/12*4,0)</f>
        <v>-204</v>
      </c>
      <c r="D71" s="28">
        <v>-613</v>
      </c>
    </row>
    <row r="72" spans="1:8" x14ac:dyDescent="0.25">
      <c r="A72" s="18" t="s">
        <v>24</v>
      </c>
      <c r="B72" s="33">
        <v>44197</v>
      </c>
      <c r="C72" s="28"/>
      <c r="D72" s="28">
        <v>-5000</v>
      </c>
    </row>
    <row r="73" spans="1:8" x14ac:dyDescent="0.25">
      <c r="A73" s="18" t="s">
        <v>27</v>
      </c>
      <c r="B73" s="33">
        <v>43831</v>
      </c>
      <c r="C73" s="28">
        <v>-856</v>
      </c>
      <c r="D73" s="28">
        <v>-856</v>
      </c>
    </row>
    <row r="74" spans="1:8" x14ac:dyDescent="0.25">
      <c r="A74" s="18" t="s">
        <v>42</v>
      </c>
      <c r="B74" s="33">
        <v>44013</v>
      </c>
      <c r="C74" s="28">
        <f>ROUND(D74/2,0)</f>
        <v>-5619</v>
      </c>
      <c r="D74" s="28">
        <v>-11237</v>
      </c>
    </row>
    <row r="75" spans="1:8" x14ac:dyDescent="0.25">
      <c r="A75" s="18" t="s">
        <v>60</v>
      </c>
      <c r="B75" s="45" t="s">
        <v>59</v>
      </c>
      <c r="C75" s="28"/>
      <c r="D75" s="28">
        <v>-4700</v>
      </c>
      <c r="F75" s="57"/>
    </row>
    <row r="76" spans="1:8" ht="9.9499999999999993" customHeight="1" x14ac:dyDescent="0.25">
      <c r="A76" s="17"/>
      <c r="B76" s="33"/>
      <c r="C76" s="28"/>
      <c r="D76" s="28"/>
    </row>
    <row r="77" spans="1:8" s="3" customFormat="1" x14ac:dyDescent="0.25">
      <c r="A77" s="13" t="s">
        <v>10</v>
      </c>
      <c r="B77" s="31"/>
      <c r="C77" s="26">
        <f>C78+C79</f>
        <v>12055</v>
      </c>
      <c r="D77" s="26">
        <f>D78+D79</f>
        <v>13555</v>
      </c>
    </row>
    <row r="78" spans="1:8" x14ac:dyDescent="0.25">
      <c r="A78" s="18" t="s">
        <v>25</v>
      </c>
      <c r="B78" s="33">
        <v>44013</v>
      </c>
      <c r="C78" s="28">
        <f>D78/2</f>
        <v>1500</v>
      </c>
      <c r="D78" s="28">
        <v>3000</v>
      </c>
    </row>
    <row r="79" spans="1:8" x14ac:dyDescent="0.25">
      <c r="A79" s="18" t="s">
        <v>65</v>
      </c>
      <c r="B79" s="45" t="s">
        <v>26</v>
      </c>
      <c r="C79" s="28">
        <f>D79</f>
        <v>10555</v>
      </c>
      <c r="D79" s="28">
        <f>ROUND(8444*1250/1000,0)</f>
        <v>10555</v>
      </c>
      <c r="F79" s="57"/>
      <c r="H79" s="57"/>
    </row>
    <row r="80" spans="1:8" ht="9.9499999999999993" customHeight="1" x14ac:dyDescent="0.25">
      <c r="A80" s="18"/>
      <c r="B80" s="33"/>
      <c r="C80" s="28"/>
      <c r="D80" s="28"/>
    </row>
    <row r="81" spans="1:4" s="2" customFormat="1" x14ac:dyDescent="0.25">
      <c r="A81" s="13" t="s">
        <v>0</v>
      </c>
      <c r="B81" s="31"/>
      <c r="C81" s="26">
        <f>C77+C70+C60+C48+C18</f>
        <v>180029</v>
      </c>
      <c r="D81" s="26">
        <f>D77+D70+D60+D48+D18</f>
        <v>184382</v>
      </c>
    </row>
    <row r="82" spans="1:4" s="2" customFormat="1" ht="9.9499999999999993" customHeight="1" x14ac:dyDescent="0.25">
      <c r="A82" s="14"/>
      <c r="B82" s="32"/>
      <c r="C82" s="27"/>
      <c r="D82" s="27"/>
    </row>
    <row r="83" spans="1:4" s="3" customFormat="1" ht="7.5" customHeight="1" x14ac:dyDescent="0.25">
      <c r="A83" s="15"/>
      <c r="B83" s="30"/>
      <c r="C83" s="35"/>
      <c r="D83" s="35"/>
    </row>
    <row r="84" spans="1:4" s="3" customFormat="1" x14ac:dyDescent="0.25">
      <c r="A84" s="36" t="s">
        <v>7</v>
      </c>
      <c r="B84" s="37"/>
      <c r="C84" s="38">
        <f>C13-C81</f>
        <v>169</v>
      </c>
      <c r="D84" s="38">
        <f>D13-D81</f>
        <v>174</v>
      </c>
    </row>
    <row r="85" spans="1:4" s="3" customFormat="1" ht="7.5" customHeight="1" x14ac:dyDescent="0.25">
      <c r="A85" s="14"/>
      <c r="B85" s="32"/>
      <c r="C85" s="27"/>
      <c r="D85" s="27"/>
    </row>
    <row r="86" spans="1:4" x14ac:dyDescent="0.25">
      <c r="A86" s="34"/>
      <c r="C86" s="5"/>
      <c r="D86" s="5"/>
    </row>
    <row r="87" spans="1:4" s="50" customFormat="1" ht="60" customHeight="1" x14ac:dyDescent="0.25">
      <c r="A87" s="101" t="s">
        <v>55</v>
      </c>
      <c r="B87" s="101"/>
      <c r="C87" s="101"/>
      <c r="D87" s="101"/>
    </row>
    <row r="88" spans="1:4" s="50" customFormat="1" ht="60" customHeight="1" x14ac:dyDescent="0.25">
      <c r="A88" s="101" t="s">
        <v>56</v>
      </c>
      <c r="B88" s="101"/>
      <c r="C88" s="101"/>
      <c r="D88" s="101"/>
    </row>
    <row r="89" spans="1:4" s="50" customFormat="1" ht="40.5" customHeight="1" x14ac:dyDescent="0.25">
      <c r="A89" s="101" t="s">
        <v>57</v>
      </c>
      <c r="B89" s="101"/>
      <c r="C89" s="101"/>
      <c r="D89" s="101"/>
    </row>
    <row r="90" spans="1:4" s="50" customFormat="1" x14ac:dyDescent="0.25">
      <c r="A90" s="54" t="s">
        <v>52</v>
      </c>
      <c r="B90" s="55"/>
      <c r="C90" s="56"/>
      <c r="D90" s="56"/>
    </row>
    <row r="91" spans="1:4" s="50" customFormat="1" x14ac:dyDescent="0.25">
      <c r="A91" s="52"/>
      <c r="B91" s="51"/>
      <c r="C91" s="53"/>
      <c r="D91" s="53"/>
    </row>
    <row r="92" spans="1:4" s="50" customFormat="1" x14ac:dyDescent="0.25">
      <c r="A92" s="52"/>
      <c r="B92" s="51"/>
    </row>
    <row r="93" spans="1:4" s="50" customFormat="1" x14ac:dyDescent="0.25">
      <c r="A93" s="52"/>
      <c r="B93" s="51"/>
    </row>
    <row r="94" spans="1:4" s="41" customFormat="1" x14ac:dyDescent="0.25">
      <c r="A94" s="39"/>
      <c r="B94" s="40"/>
    </row>
    <row r="95" spans="1:4" s="41" customFormat="1" x14ac:dyDescent="0.25">
      <c r="A95" s="39"/>
      <c r="B95" s="40"/>
    </row>
    <row r="96" spans="1:4" s="41" customFormat="1" x14ac:dyDescent="0.25">
      <c r="A96" s="39"/>
      <c r="B96" s="40"/>
    </row>
    <row r="97" spans="1:2" s="41" customFormat="1" x14ac:dyDescent="0.25">
      <c r="A97" s="42"/>
      <c r="B97" s="40"/>
    </row>
    <row r="98" spans="1:2" s="41" customFormat="1" x14ac:dyDescent="0.25">
      <c r="A98" s="39"/>
      <c r="B98" s="40"/>
    </row>
    <row r="99" spans="1:2" s="41" customFormat="1" x14ac:dyDescent="0.25">
      <c r="A99" s="39"/>
      <c r="B99" s="40"/>
    </row>
    <row r="100" spans="1:2" s="41" customFormat="1" x14ac:dyDescent="0.25">
      <c r="A100" s="39"/>
      <c r="B100" s="40"/>
    </row>
    <row r="101" spans="1:2" s="41" customFormat="1" x14ac:dyDescent="0.25">
      <c r="A101" s="39"/>
      <c r="B101" s="40"/>
    </row>
    <row r="102" spans="1:2" s="41" customFormat="1" x14ac:dyDescent="0.25">
      <c r="A102" s="39"/>
      <c r="B102" s="40"/>
    </row>
    <row r="103" spans="1:2" s="41" customFormat="1" x14ac:dyDescent="0.25">
      <c r="A103" s="39"/>
      <c r="B103" s="40"/>
    </row>
    <row r="104" spans="1:2" s="41" customFormat="1" x14ac:dyDescent="0.25">
      <c r="A104" s="39"/>
      <c r="B104" s="40"/>
    </row>
    <row r="105" spans="1:2" s="41" customFormat="1" x14ac:dyDescent="0.25">
      <c r="A105" s="39"/>
      <c r="B105" s="40"/>
    </row>
  </sheetData>
  <mergeCells count="3">
    <mergeCell ref="A87:D87"/>
    <mergeCell ref="A88:D88"/>
    <mergeCell ref="A89:D89"/>
  </mergeCells>
  <pageMargins left="0.7" right="0.7" top="0.75" bottom="0.75" header="0.3" footer="0.3"/>
  <pageSetup paperSize="9" scale="80" orientation="portrait" r:id="rId1"/>
  <rowBreaks count="1" manualBreakCount="1">
    <brk id="5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showGridLines="0" tabSelected="1" topLeftCell="A69" zoomScale="110" zoomScaleNormal="110" workbookViewId="0">
      <selection activeCell="A88" sqref="A88:D88"/>
    </sheetView>
  </sheetViews>
  <sheetFormatPr baseColWidth="10" defaultColWidth="9.140625" defaultRowHeight="15" x14ac:dyDescent="0.25"/>
  <cols>
    <col min="1" max="1" width="69.7109375" style="39" customWidth="1"/>
    <col min="2" max="2" width="10.85546875" style="40" customWidth="1"/>
    <col min="3" max="4" width="10.85546875" style="41" customWidth="1"/>
    <col min="5" max="16384" width="9.140625" style="41"/>
  </cols>
  <sheetData>
    <row r="2" spans="1:4" s="58" customFormat="1" x14ac:dyDescent="0.25">
      <c r="A2" s="99" t="s">
        <v>137</v>
      </c>
      <c r="B2" s="49"/>
      <c r="C2" s="98"/>
      <c r="D2" s="98"/>
    </row>
    <row r="3" spans="1:4" x14ac:dyDescent="0.25">
      <c r="D3" s="97"/>
    </row>
    <row r="4" spans="1:4" ht="9.9499999999999993" customHeight="1" x14ac:dyDescent="0.25">
      <c r="A4" s="96"/>
      <c r="B4" s="95"/>
      <c r="C4" s="94"/>
      <c r="D4" s="94"/>
    </row>
    <row r="5" spans="1:4" s="74" customFormat="1" ht="30" x14ac:dyDescent="0.25">
      <c r="A5" s="77" t="s">
        <v>129</v>
      </c>
      <c r="B5" s="93" t="s">
        <v>128</v>
      </c>
      <c r="C5" s="92">
        <v>2020</v>
      </c>
      <c r="D5" s="100" t="s">
        <v>127</v>
      </c>
    </row>
    <row r="6" spans="1:4" s="74" customFormat="1" ht="9.9499999999999993" customHeight="1" x14ac:dyDescent="0.25">
      <c r="A6" s="67"/>
      <c r="B6" s="91"/>
      <c r="C6" s="90"/>
      <c r="D6" s="90"/>
    </row>
    <row r="7" spans="1:4" s="74" customFormat="1" ht="9.9499999999999993" customHeight="1" x14ac:dyDescent="0.25">
      <c r="A7" s="73"/>
      <c r="B7" s="72"/>
      <c r="C7" s="89"/>
      <c r="D7" s="89"/>
    </row>
    <row r="8" spans="1:4" s="74" customFormat="1" x14ac:dyDescent="0.25">
      <c r="A8" s="77" t="s">
        <v>126</v>
      </c>
      <c r="B8" s="76"/>
      <c r="C8" s="88"/>
      <c r="D8" s="88"/>
    </row>
    <row r="9" spans="1:4" s="86" customFormat="1" ht="17.25" x14ac:dyDescent="0.25">
      <c r="A9" s="87" t="s">
        <v>125</v>
      </c>
      <c r="B9" s="59">
        <v>43831</v>
      </c>
      <c r="C9" s="60">
        <v>181959</v>
      </c>
      <c r="D9" s="60">
        <v>181959</v>
      </c>
    </row>
    <row r="10" spans="1:4" s="86" customFormat="1" ht="17.25" x14ac:dyDescent="0.25">
      <c r="A10" s="87" t="s">
        <v>124</v>
      </c>
      <c r="B10" s="59">
        <v>43831</v>
      </c>
      <c r="C10" s="60">
        <f>D10</f>
        <v>2586</v>
      </c>
      <c r="D10" s="60">
        <f>ROUND(2537*1.0195,0)</f>
        <v>2586</v>
      </c>
    </row>
    <row r="11" spans="1:4" s="86" customFormat="1" x14ac:dyDescent="0.25">
      <c r="A11" s="87" t="s">
        <v>123</v>
      </c>
      <c r="B11" s="59">
        <v>43831</v>
      </c>
      <c r="C11" s="60">
        <v>-6526</v>
      </c>
      <c r="D11" s="60">
        <v>-6526</v>
      </c>
    </row>
    <row r="12" spans="1:4" s="86" customFormat="1" ht="17.25" x14ac:dyDescent="0.25">
      <c r="A12" s="87" t="s">
        <v>122</v>
      </c>
      <c r="B12" s="59">
        <v>44075</v>
      </c>
      <c r="C12" s="60">
        <f>ROUND(D12/12*4,0)</f>
        <v>2179</v>
      </c>
      <c r="D12" s="60">
        <f>ROUND(6412*1.0195,0)</f>
        <v>6537</v>
      </c>
    </row>
    <row r="13" spans="1:4" s="74" customFormat="1" x14ac:dyDescent="0.25">
      <c r="A13" s="77" t="s">
        <v>74</v>
      </c>
      <c r="B13" s="76"/>
      <c r="C13" s="75">
        <f>SUM(C9:C12)</f>
        <v>180198</v>
      </c>
      <c r="D13" s="75">
        <f>SUM(D9:D12)</f>
        <v>184556</v>
      </c>
    </row>
    <row r="14" spans="1:4" s="74" customFormat="1" ht="9.9499999999999993" customHeight="1" x14ac:dyDescent="0.25">
      <c r="A14" s="67"/>
      <c r="B14" s="66"/>
      <c r="C14" s="65"/>
      <c r="D14" s="65"/>
    </row>
    <row r="15" spans="1:4" s="74" customFormat="1" ht="9.9499999999999993" customHeight="1" x14ac:dyDescent="0.25">
      <c r="A15" s="77"/>
      <c r="B15" s="72"/>
      <c r="C15" s="75"/>
      <c r="D15" s="75"/>
    </row>
    <row r="16" spans="1:4" s="74" customFormat="1" x14ac:dyDescent="0.25">
      <c r="A16" s="77" t="s">
        <v>121</v>
      </c>
      <c r="B16" s="76"/>
      <c r="C16" s="75"/>
      <c r="D16" s="75"/>
    </row>
    <row r="17" spans="1:4" s="74" customFormat="1" ht="9.9499999999999993" customHeight="1" x14ac:dyDescent="0.25">
      <c r="A17" s="77"/>
      <c r="B17" s="76"/>
      <c r="C17" s="75"/>
      <c r="D17" s="75"/>
    </row>
    <row r="18" spans="1:4" s="58" customFormat="1" x14ac:dyDescent="0.25">
      <c r="A18" s="77" t="s">
        <v>120</v>
      </c>
      <c r="B18" s="76"/>
      <c r="C18" s="75">
        <f>SUM(C19:C46)</f>
        <v>138706</v>
      </c>
      <c r="D18" s="75">
        <f>SUM(D19:D46)</f>
        <v>138706</v>
      </c>
    </row>
    <row r="19" spans="1:4" s="58" customFormat="1" x14ac:dyDescent="0.25">
      <c r="A19" s="85" t="s">
        <v>119</v>
      </c>
      <c r="B19" s="59">
        <v>43831</v>
      </c>
      <c r="C19" s="60">
        <f>D19</f>
        <v>22687</v>
      </c>
      <c r="D19" s="60">
        <v>22687</v>
      </c>
    </row>
    <row r="20" spans="1:4" s="58" customFormat="1" x14ac:dyDescent="0.25">
      <c r="A20" s="61" t="s">
        <v>108</v>
      </c>
      <c r="B20" s="59"/>
      <c r="C20" s="60"/>
      <c r="D20" s="60"/>
    </row>
    <row r="21" spans="1:4" s="58" customFormat="1" x14ac:dyDescent="0.25">
      <c r="A21" s="61" t="s">
        <v>118</v>
      </c>
      <c r="B21" s="59"/>
      <c r="C21" s="60"/>
      <c r="D21" s="60"/>
    </row>
    <row r="22" spans="1:4" s="58" customFormat="1" x14ac:dyDescent="0.25">
      <c r="A22" s="85" t="s">
        <v>117</v>
      </c>
      <c r="B22" s="59">
        <v>43831</v>
      </c>
      <c r="C22" s="60">
        <f>D22</f>
        <v>11022</v>
      </c>
      <c r="D22" s="60">
        <v>11022</v>
      </c>
    </row>
    <row r="23" spans="1:4" s="58" customFormat="1" x14ac:dyDescent="0.25">
      <c r="A23" s="61" t="s">
        <v>130</v>
      </c>
      <c r="B23" s="59"/>
      <c r="C23" s="60"/>
      <c r="D23" s="60"/>
    </row>
    <row r="24" spans="1:4" s="58" customFormat="1" x14ac:dyDescent="0.25">
      <c r="A24" s="61" t="s">
        <v>131</v>
      </c>
      <c r="B24" s="59"/>
      <c r="C24" s="60"/>
      <c r="D24" s="60"/>
    </row>
    <row r="25" spans="1:4" s="58" customFormat="1" x14ac:dyDescent="0.25">
      <c r="A25" s="61" t="s">
        <v>132</v>
      </c>
      <c r="B25" s="59"/>
      <c r="C25" s="60"/>
      <c r="D25" s="60"/>
    </row>
    <row r="26" spans="1:4" s="58" customFormat="1" ht="45" x14ac:dyDescent="0.25">
      <c r="A26" s="61" t="s">
        <v>135</v>
      </c>
      <c r="B26" s="59"/>
      <c r="C26" s="60"/>
      <c r="D26" s="60"/>
    </row>
    <row r="27" spans="1:4" s="58" customFormat="1" x14ac:dyDescent="0.25">
      <c r="A27" s="61" t="s">
        <v>138</v>
      </c>
      <c r="B27" s="59"/>
      <c r="C27" s="60"/>
      <c r="D27" s="60"/>
    </row>
    <row r="28" spans="1:4" s="58" customFormat="1" x14ac:dyDescent="0.25">
      <c r="A28" s="85" t="s">
        <v>116</v>
      </c>
      <c r="B28" s="59">
        <v>43831</v>
      </c>
      <c r="C28" s="60">
        <f>D28</f>
        <v>55586</v>
      </c>
      <c r="D28" s="60">
        <v>55586</v>
      </c>
    </row>
    <row r="29" spans="1:4" s="58" customFormat="1" x14ac:dyDescent="0.25">
      <c r="A29" s="61" t="s">
        <v>105</v>
      </c>
      <c r="B29" s="59"/>
      <c r="C29" s="60"/>
      <c r="D29" s="60"/>
    </row>
    <row r="30" spans="1:4" s="58" customFormat="1" x14ac:dyDescent="0.25">
      <c r="A30" s="61" t="s">
        <v>115</v>
      </c>
      <c r="B30" s="59"/>
      <c r="C30" s="60"/>
      <c r="D30" s="60"/>
    </row>
    <row r="31" spans="1:4" s="58" customFormat="1" x14ac:dyDescent="0.25">
      <c r="A31" s="85" t="s">
        <v>114</v>
      </c>
      <c r="B31" s="59">
        <v>43831</v>
      </c>
      <c r="C31" s="60">
        <f>D31</f>
        <v>19292</v>
      </c>
      <c r="D31" s="60">
        <v>19292</v>
      </c>
    </row>
    <row r="32" spans="1:4" s="58" customFormat="1" x14ac:dyDescent="0.25">
      <c r="A32" s="61" t="s">
        <v>108</v>
      </c>
      <c r="B32" s="59"/>
      <c r="C32" s="60"/>
      <c r="D32" s="60"/>
    </row>
    <row r="33" spans="1:4" s="58" customFormat="1" x14ac:dyDescent="0.25">
      <c r="A33" s="61" t="s">
        <v>113</v>
      </c>
      <c r="B33" s="59"/>
      <c r="C33" s="60"/>
      <c r="D33" s="60"/>
    </row>
    <row r="34" spans="1:4" s="58" customFormat="1" x14ac:dyDescent="0.25">
      <c r="A34" s="85" t="s">
        <v>112</v>
      </c>
      <c r="B34" s="59">
        <v>43831</v>
      </c>
      <c r="C34" s="60">
        <f>D34</f>
        <v>17183</v>
      </c>
      <c r="D34" s="60">
        <v>17183</v>
      </c>
    </row>
    <row r="35" spans="1:4" s="58" customFormat="1" x14ac:dyDescent="0.25">
      <c r="A35" s="61" t="s">
        <v>108</v>
      </c>
      <c r="B35" s="59"/>
      <c r="C35" s="60"/>
      <c r="D35" s="60"/>
    </row>
    <row r="36" spans="1:4" s="58" customFormat="1" x14ac:dyDescent="0.25">
      <c r="A36" s="61" t="s">
        <v>133</v>
      </c>
      <c r="B36" s="59"/>
      <c r="C36" s="60"/>
      <c r="D36" s="60"/>
    </row>
    <row r="37" spans="1:4" s="58" customFormat="1" x14ac:dyDescent="0.25">
      <c r="A37" s="61" t="s">
        <v>111</v>
      </c>
      <c r="B37" s="59"/>
      <c r="C37" s="60"/>
      <c r="D37" s="60"/>
    </row>
    <row r="38" spans="1:4" s="58" customFormat="1" ht="15" customHeight="1" x14ac:dyDescent="0.25">
      <c r="A38" s="61" t="s">
        <v>110</v>
      </c>
      <c r="B38" s="59"/>
      <c r="C38" s="60"/>
      <c r="D38" s="60"/>
    </row>
    <row r="39" spans="1:4" s="58" customFormat="1" x14ac:dyDescent="0.25">
      <c r="A39" s="85" t="s">
        <v>109</v>
      </c>
      <c r="B39" s="59">
        <v>43831</v>
      </c>
      <c r="C39" s="60">
        <f>D39</f>
        <v>1179</v>
      </c>
      <c r="D39" s="60">
        <v>1179</v>
      </c>
    </row>
    <row r="40" spans="1:4" s="58" customFormat="1" x14ac:dyDescent="0.25">
      <c r="A40" s="61" t="s">
        <v>108</v>
      </c>
      <c r="B40" s="59"/>
      <c r="C40" s="60"/>
      <c r="D40" s="60"/>
    </row>
    <row r="41" spans="1:4" s="58" customFormat="1" x14ac:dyDescent="0.25">
      <c r="A41" s="85" t="s">
        <v>107</v>
      </c>
      <c r="B41" s="59">
        <v>43831</v>
      </c>
      <c r="C41" s="60">
        <f>D41</f>
        <v>9709</v>
      </c>
      <c r="D41" s="60">
        <v>9709</v>
      </c>
    </row>
    <row r="42" spans="1:4" s="58" customFormat="1" x14ac:dyDescent="0.25">
      <c r="A42" s="61" t="s">
        <v>105</v>
      </c>
      <c r="B42" s="59"/>
      <c r="C42" s="60"/>
      <c r="D42" s="60"/>
    </row>
    <row r="43" spans="1:4" s="58" customFormat="1" x14ac:dyDescent="0.25">
      <c r="A43" s="85" t="s">
        <v>106</v>
      </c>
      <c r="B43" s="59">
        <v>43831</v>
      </c>
      <c r="C43" s="60">
        <f>D43</f>
        <v>2048</v>
      </c>
      <c r="D43" s="60">
        <v>2048</v>
      </c>
    </row>
    <row r="44" spans="1:4" s="58" customFormat="1" x14ac:dyDescent="0.25">
      <c r="A44" s="61" t="s">
        <v>105</v>
      </c>
      <c r="B44" s="59"/>
      <c r="C44" s="60"/>
      <c r="D44" s="60"/>
    </row>
    <row r="45" spans="1:4" s="58" customFormat="1" x14ac:dyDescent="0.25">
      <c r="A45" s="61" t="s">
        <v>104</v>
      </c>
      <c r="B45" s="59"/>
      <c r="C45" s="60"/>
      <c r="D45" s="60"/>
    </row>
    <row r="46" spans="1:4" s="58" customFormat="1" x14ac:dyDescent="0.25">
      <c r="A46" s="61" t="s">
        <v>103</v>
      </c>
      <c r="B46" s="59"/>
      <c r="C46" s="60"/>
      <c r="D46" s="60"/>
    </row>
    <row r="47" spans="1:4" x14ac:dyDescent="0.25">
      <c r="A47" s="80"/>
      <c r="B47" s="59"/>
      <c r="C47" s="60"/>
      <c r="D47" s="60"/>
    </row>
    <row r="48" spans="1:4" s="58" customFormat="1" ht="17.25" x14ac:dyDescent="0.25">
      <c r="A48" s="77" t="s">
        <v>102</v>
      </c>
      <c r="B48" s="76"/>
      <c r="C48" s="75">
        <f>SUM(C49:C58)</f>
        <v>33994</v>
      </c>
      <c r="D48" s="75">
        <f>SUM(D49:D58)</f>
        <v>49157</v>
      </c>
    </row>
    <row r="49" spans="1:4" x14ac:dyDescent="0.25">
      <c r="A49" s="78" t="s">
        <v>101</v>
      </c>
      <c r="B49" s="79" t="s">
        <v>26</v>
      </c>
      <c r="C49" s="60">
        <f>D49</f>
        <v>22426</v>
      </c>
      <c r="D49" s="60">
        <f>ROUND(21997*1.0195,0)</f>
        <v>22426</v>
      </c>
    </row>
    <row r="50" spans="1:4" x14ac:dyDescent="0.25">
      <c r="A50" s="78" t="s">
        <v>100</v>
      </c>
      <c r="B50" s="59">
        <v>43831</v>
      </c>
      <c r="C50" s="60">
        <v>3825</v>
      </c>
      <c r="D50" s="60">
        <v>3825</v>
      </c>
    </row>
    <row r="51" spans="1:4" x14ac:dyDescent="0.25">
      <c r="A51" s="78" t="s">
        <v>99</v>
      </c>
      <c r="B51" s="59">
        <v>44075</v>
      </c>
      <c r="C51" s="60">
        <f>ROUND(D51/3,0)</f>
        <v>1667</v>
      </c>
      <c r="D51" s="60">
        <v>5000</v>
      </c>
    </row>
    <row r="52" spans="1:4" s="50" customFormat="1" x14ac:dyDescent="0.25">
      <c r="A52" s="84" t="s">
        <v>98</v>
      </c>
      <c r="B52" s="59">
        <v>44013</v>
      </c>
      <c r="C52" s="60">
        <f>ROUND(D52/2,0)</f>
        <v>92</v>
      </c>
      <c r="D52" s="82">
        <v>184</v>
      </c>
    </row>
    <row r="53" spans="1:4" x14ac:dyDescent="0.25">
      <c r="A53" s="78" t="s">
        <v>97</v>
      </c>
      <c r="B53" s="59">
        <v>44013</v>
      </c>
      <c r="C53" s="60">
        <f>ROUND(D53/2,0)</f>
        <v>230</v>
      </c>
      <c r="D53" s="60">
        <v>460</v>
      </c>
    </row>
    <row r="54" spans="1:4" s="50" customFormat="1" ht="15" customHeight="1" x14ac:dyDescent="0.25">
      <c r="A54" s="84" t="s">
        <v>96</v>
      </c>
      <c r="B54" s="59">
        <v>44075</v>
      </c>
      <c r="C54" s="60">
        <f>ROUND(D54/3,0)</f>
        <v>75</v>
      </c>
      <c r="D54" s="82">
        <v>225</v>
      </c>
    </row>
    <row r="55" spans="1:4" x14ac:dyDescent="0.25">
      <c r="A55" s="78" t="s">
        <v>95</v>
      </c>
      <c r="B55" s="59">
        <v>44075</v>
      </c>
      <c r="C55" s="60">
        <f>ROUND(D55/3,0)</f>
        <v>233</v>
      </c>
      <c r="D55" s="60">
        <v>700</v>
      </c>
    </row>
    <row r="56" spans="1:4" s="50" customFormat="1" ht="28.5" customHeight="1" x14ac:dyDescent="0.25">
      <c r="A56" s="84" t="s">
        <v>94</v>
      </c>
      <c r="B56" s="83">
        <v>44075</v>
      </c>
      <c r="C56" s="82">
        <f>ROUND(D56/12*4,0)</f>
        <v>1267</v>
      </c>
      <c r="D56" s="82">
        <v>3800</v>
      </c>
    </row>
    <row r="57" spans="1:4" x14ac:dyDescent="0.25">
      <c r="A57" s="78" t="s">
        <v>93</v>
      </c>
      <c r="B57" s="59">
        <v>44075</v>
      </c>
      <c r="C57" s="60">
        <f>ROUND(D57/12*4,0)</f>
        <v>2179</v>
      </c>
      <c r="D57" s="60">
        <v>6537</v>
      </c>
    </row>
    <row r="58" spans="1:4" x14ac:dyDescent="0.25">
      <c r="A58" s="78" t="s">
        <v>92</v>
      </c>
      <c r="B58" s="79">
        <v>44075</v>
      </c>
      <c r="C58" s="60">
        <f>ROUND(D58/12*4,0)</f>
        <v>2000</v>
      </c>
      <c r="D58" s="60">
        <v>6000</v>
      </c>
    </row>
    <row r="59" spans="1:4" ht="9.9499999999999993" customHeight="1" x14ac:dyDescent="0.25">
      <c r="A59" s="80"/>
      <c r="B59" s="59"/>
      <c r="C59" s="60"/>
      <c r="D59" s="60"/>
    </row>
    <row r="60" spans="1:4" s="58" customFormat="1" x14ac:dyDescent="0.25">
      <c r="A60" s="77" t="s">
        <v>91</v>
      </c>
      <c r="B60" s="76"/>
      <c r="C60" s="75">
        <f>SUM(C61:C68)</f>
        <v>1953</v>
      </c>
      <c r="D60" s="75">
        <f>SUM(D61:D68)</f>
        <v>5370</v>
      </c>
    </row>
    <row r="61" spans="1:4" x14ac:dyDescent="0.25">
      <c r="A61" s="78" t="s">
        <v>90</v>
      </c>
      <c r="B61" s="59">
        <v>44013</v>
      </c>
      <c r="C61" s="60">
        <f>ROUND(D61/2,0)</f>
        <v>118</v>
      </c>
      <c r="D61" s="60">
        <v>235</v>
      </c>
    </row>
    <row r="62" spans="1:4" x14ac:dyDescent="0.25">
      <c r="A62" s="78" t="s">
        <v>89</v>
      </c>
      <c r="B62" s="59">
        <v>44013</v>
      </c>
      <c r="C62" s="60">
        <f>ROUND(D62/2,0)</f>
        <v>45</v>
      </c>
      <c r="D62" s="60">
        <v>90</v>
      </c>
    </row>
    <row r="63" spans="1:4" x14ac:dyDescent="0.25">
      <c r="A63" s="78" t="s">
        <v>88</v>
      </c>
      <c r="B63" s="59">
        <v>44013</v>
      </c>
      <c r="C63" s="60">
        <f>ROUND(D63/2,0)</f>
        <v>85</v>
      </c>
      <c r="D63" s="60">
        <v>170</v>
      </c>
    </row>
    <row r="64" spans="1:4" x14ac:dyDescent="0.25">
      <c r="A64" s="78" t="s">
        <v>87</v>
      </c>
      <c r="B64" s="59">
        <v>44075</v>
      </c>
      <c r="C64" s="60">
        <f>ROUND(D64/12*4,0)</f>
        <v>680</v>
      </c>
      <c r="D64" s="60">
        <v>2040</v>
      </c>
    </row>
    <row r="65" spans="1:6" x14ac:dyDescent="0.25">
      <c r="A65" s="78" t="s">
        <v>86</v>
      </c>
      <c r="B65" s="59">
        <v>44013</v>
      </c>
      <c r="C65" s="60">
        <f>ROUND(D65/2,0)</f>
        <v>85</v>
      </c>
      <c r="D65" s="60">
        <v>170</v>
      </c>
    </row>
    <row r="66" spans="1:6" x14ac:dyDescent="0.25">
      <c r="A66" s="78" t="s">
        <v>85</v>
      </c>
      <c r="B66" s="59">
        <v>44013</v>
      </c>
      <c r="C66" s="60">
        <f>ROUND(D66/2,0)</f>
        <v>103</v>
      </c>
      <c r="D66" s="60">
        <v>205</v>
      </c>
    </row>
    <row r="67" spans="1:6" x14ac:dyDescent="0.25">
      <c r="A67" s="78" t="s">
        <v>84</v>
      </c>
      <c r="B67" s="59">
        <v>44075</v>
      </c>
      <c r="C67" s="60">
        <f>ROUND(D67/3,0)</f>
        <v>787</v>
      </c>
      <c r="D67" s="60">
        <v>2360</v>
      </c>
    </row>
    <row r="68" spans="1:6" x14ac:dyDescent="0.25">
      <c r="A68" s="78" t="s">
        <v>83</v>
      </c>
      <c r="B68" s="59">
        <v>44013</v>
      </c>
      <c r="C68" s="60">
        <f>ROUND(D68/2,0)</f>
        <v>50</v>
      </c>
      <c r="D68" s="60">
        <v>100</v>
      </c>
    </row>
    <row r="69" spans="1:6" ht="9.9499999999999993" customHeight="1" x14ac:dyDescent="0.25">
      <c r="A69" s="80"/>
      <c r="B69" s="59"/>
      <c r="C69" s="60"/>
      <c r="D69" s="60"/>
    </row>
    <row r="70" spans="1:6" s="58" customFormat="1" x14ac:dyDescent="0.25">
      <c r="A70" s="77" t="s">
        <v>82</v>
      </c>
      <c r="B70" s="76"/>
      <c r="C70" s="75">
        <f>SUM(C71:C75)</f>
        <v>-6679</v>
      </c>
      <c r="D70" s="75">
        <f>SUM(D71:D75)</f>
        <v>-22406</v>
      </c>
    </row>
    <row r="71" spans="1:6" x14ac:dyDescent="0.25">
      <c r="A71" s="78" t="s">
        <v>81</v>
      </c>
      <c r="B71" s="59">
        <v>44075</v>
      </c>
      <c r="C71" s="60">
        <f>ROUND(D71/12*4,0)</f>
        <v>-204</v>
      </c>
      <c r="D71" s="60">
        <v>-613</v>
      </c>
    </row>
    <row r="72" spans="1:6" x14ac:dyDescent="0.25">
      <c r="A72" s="78" t="s">
        <v>80</v>
      </c>
      <c r="B72" s="59">
        <v>44197</v>
      </c>
      <c r="C72" s="60"/>
      <c r="D72" s="60">
        <v>-5000</v>
      </c>
    </row>
    <row r="73" spans="1:6" x14ac:dyDescent="0.25">
      <c r="A73" s="78" t="s">
        <v>79</v>
      </c>
      <c r="B73" s="59">
        <v>43831</v>
      </c>
      <c r="C73" s="60">
        <v>-856</v>
      </c>
      <c r="D73" s="60">
        <v>-856</v>
      </c>
    </row>
    <row r="74" spans="1:6" x14ac:dyDescent="0.25">
      <c r="A74" s="78" t="s">
        <v>78</v>
      </c>
      <c r="B74" s="59">
        <v>44013</v>
      </c>
      <c r="C74" s="60">
        <f>ROUND(D74/2,0)</f>
        <v>-5619</v>
      </c>
      <c r="D74" s="60">
        <v>-11237</v>
      </c>
    </row>
    <row r="75" spans="1:6" x14ac:dyDescent="0.25">
      <c r="A75" s="78" t="s">
        <v>77</v>
      </c>
      <c r="B75" s="79" t="s">
        <v>59</v>
      </c>
      <c r="C75" s="60"/>
      <c r="D75" s="60">
        <v>-4700</v>
      </c>
      <c r="F75" s="81"/>
    </row>
    <row r="76" spans="1:6" ht="9.9499999999999993" customHeight="1" x14ac:dyDescent="0.25">
      <c r="A76" s="80"/>
      <c r="B76" s="59"/>
      <c r="C76" s="60"/>
      <c r="D76" s="60"/>
    </row>
    <row r="77" spans="1:6" s="58" customFormat="1" x14ac:dyDescent="0.25">
      <c r="A77" s="77" t="s">
        <v>76</v>
      </c>
      <c r="B77" s="76"/>
      <c r="C77" s="75">
        <f>C78+C79</f>
        <v>12055</v>
      </c>
      <c r="D77" s="75">
        <f>D78+D79</f>
        <v>13555</v>
      </c>
    </row>
    <row r="78" spans="1:6" x14ac:dyDescent="0.25">
      <c r="A78" s="78" t="s">
        <v>75</v>
      </c>
      <c r="B78" s="59">
        <v>44013</v>
      </c>
      <c r="C78" s="60">
        <f>D78/2</f>
        <v>1500</v>
      </c>
      <c r="D78" s="60">
        <v>3000</v>
      </c>
    </row>
    <row r="79" spans="1:6" x14ac:dyDescent="0.25">
      <c r="A79" s="78" t="s">
        <v>134</v>
      </c>
      <c r="B79" s="79" t="s">
        <v>26</v>
      </c>
      <c r="C79" s="60">
        <f>D79</f>
        <v>10555</v>
      </c>
      <c r="D79" s="60">
        <f>ROUND(8444*1250/1000,0)</f>
        <v>10555</v>
      </c>
    </row>
    <row r="80" spans="1:6" ht="9.9499999999999993" customHeight="1" x14ac:dyDescent="0.25">
      <c r="A80" s="78"/>
      <c r="B80" s="59"/>
      <c r="C80" s="60"/>
      <c r="D80" s="60"/>
    </row>
    <row r="81" spans="1:4" s="74" customFormat="1" x14ac:dyDescent="0.25">
      <c r="A81" s="77" t="s">
        <v>74</v>
      </c>
      <c r="B81" s="76"/>
      <c r="C81" s="75">
        <f>C77+C70+C60+C48+C18</f>
        <v>180029</v>
      </c>
      <c r="D81" s="75">
        <f>D77+D70+D60+D48+D18</f>
        <v>184382</v>
      </c>
    </row>
    <row r="82" spans="1:4" s="74" customFormat="1" ht="9.9499999999999993" customHeight="1" x14ac:dyDescent="0.25">
      <c r="A82" s="67"/>
      <c r="B82" s="66"/>
      <c r="C82" s="65"/>
      <c r="D82" s="65"/>
    </row>
    <row r="83" spans="1:4" s="58" customFormat="1" ht="7.5" customHeight="1" x14ac:dyDescent="0.25">
      <c r="A83" s="73"/>
      <c r="B83" s="72"/>
      <c r="C83" s="71"/>
      <c r="D83" s="71"/>
    </row>
    <row r="84" spans="1:4" s="58" customFormat="1" x14ac:dyDescent="0.25">
      <c r="A84" s="70" t="s">
        <v>73</v>
      </c>
      <c r="B84" s="69"/>
      <c r="C84" s="68">
        <f>C13-C81</f>
        <v>169</v>
      </c>
      <c r="D84" s="68">
        <f>D13-D81</f>
        <v>174</v>
      </c>
    </row>
    <row r="85" spans="1:4" s="58" customFormat="1" ht="7.5" customHeight="1" x14ac:dyDescent="0.25">
      <c r="A85" s="67"/>
      <c r="B85" s="66"/>
      <c r="C85" s="65"/>
      <c r="D85" s="65"/>
    </row>
    <row r="86" spans="1:4" x14ac:dyDescent="0.25">
      <c r="A86" s="64"/>
      <c r="C86" s="63"/>
      <c r="D86" s="63"/>
    </row>
    <row r="87" spans="1:4" s="50" customFormat="1" ht="60" customHeight="1" x14ac:dyDescent="0.25">
      <c r="A87" s="101" t="s">
        <v>139</v>
      </c>
      <c r="B87" s="101"/>
      <c r="C87" s="101"/>
      <c r="D87" s="101"/>
    </row>
    <row r="88" spans="1:4" s="50" customFormat="1" ht="60" customHeight="1" x14ac:dyDescent="0.25">
      <c r="A88" s="101" t="s">
        <v>72</v>
      </c>
      <c r="B88" s="101"/>
      <c r="C88" s="101"/>
      <c r="D88" s="101"/>
    </row>
    <row r="89" spans="1:4" s="50" customFormat="1" ht="40.5" customHeight="1" x14ac:dyDescent="0.25">
      <c r="A89" s="101" t="s">
        <v>71</v>
      </c>
      <c r="B89" s="101"/>
      <c r="C89" s="101"/>
      <c r="D89" s="101"/>
    </row>
    <row r="90" spans="1:4" s="50" customFormat="1" x14ac:dyDescent="0.25">
      <c r="A90" s="54" t="s">
        <v>70</v>
      </c>
      <c r="B90" s="55"/>
      <c r="C90" s="56"/>
      <c r="D90" s="56"/>
    </row>
    <row r="91" spans="1:4" s="50" customFormat="1" x14ac:dyDescent="0.25">
      <c r="A91" s="52"/>
      <c r="B91" s="51"/>
      <c r="C91" s="53"/>
      <c r="D91" s="53"/>
    </row>
    <row r="92" spans="1:4" s="50" customFormat="1" x14ac:dyDescent="0.25">
      <c r="A92" s="52"/>
      <c r="B92" s="51"/>
    </row>
    <row r="93" spans="1:4" s="50" customFormat="1" x14ac:dyDescent="0.25">
      <c r="A93" s="52"/>
      <c r="B93" s="51"/>
    </row>
    <row r="97" spans="1:1" x14ac:dyDescent="0.25">
      <c r="A97" s="41"/>
    </row>
  </sheetData>
  <mergeCells count="3">
    <mergeCell ref="A87:D87"/>
    <mergeCell ref="A88:D88"/>
    <mergeCell ref="A89:D89"/>
  </mergeCells>
  <pageMargins left="0.7" right="0.7" top="0.75" bottom="0.75" header="0.3" footer="0.3"/>
  <pageSetup paperSize="9" scale="80" orientation="portrait" r:id="rId1"/>
  <rowBreaks count="1" manualBreakCount="1">
    <brk id="5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NL</vt:lpstr>
      <vt:lpstr>FR</vt:lpstr>
      <vt:lpstr>FR!Zone_d_impression</vt:lpstr>
      <vt:lpstr>NL!Zone_d_impression</vt:lpstr>
    </vt:vector>
  </TitlesOfParts>
  <Company>R.I.Z.I.V. - I.N.A.M.I.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Peetermans</dc:creator>
  <cp:lastModifiedBy>Benjamin Carette</cp:lastModifiedBy>
  <cp:lastPrinted>2019-12-19T01:21:05Z</cp:lastPrinted>
  <dcterms:created xsi:type="dcterms:W3CDTF">2016-02-03T09:49:47Z</dcterms:created>
  <dcterms:modified xsi:type="dcterms:W3CDTF">2019-12-19T10:20:56Z</dcterms:modified>
</cp:coreProperties>
</file>